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activeTab="1"/>
  </bookViews>
  <sheets>
    <sheet name="水务公司供水成本核定表" sheetId="1" r:id="rId1"/>
    <sheet name="污水核定汇总表" sheetId="7" r:id="rId2"/>
    <sheet name="Sheet1" sheetId="8" r:id="rId3"/>
    <sheet name="Sheet2" sheetId="9" r:id="rId4"/>
  </sheets>
  <definedNames>
    <definedName name="_xlnm.Print_Titles" localSheetId="0">水务公司供水成本核定表!$1:$3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389人*68340.92元/年</t>
        </r>
      </text>
    </comment>
  </commentList>
</comments>
</file>

<file path=xl/sharedStrings.xml><?xml version="1.0" encoding="utf-8"?>
<sst xmlns="http://schemas.openxmlformats.org/spreadsheetml/2006/main" count="161" uniqueCount="133">
  <si>
    <t>大理市城镇供水定价成本监审核定表</t>
  </si>
  <si>
    <t>企业名称：大理水务产业投资有限公司</t>
  </si>
  <si>
    <t>项      目</t>
  </si>
  <si>
    <t>行次及关系</t>
  </si>
  <si>
    <t>2020年核定数</t>
  </si>
  <si>
    <t>2021年核定数</t>
  </si>
  <si>
    <t>2022年核定数</t>
  </si>
  <si>
    <t>监审周期
定价成本数据</t>
  </si>
  <si>
    <t>备注</t>
  </si>
  <si>
    <t>一、生产与销售情况</t>
  </si>
  <si>
    <t>实际年供水总量(立方米)</t>
  </si>
  <si>
    <t>监审期间平均数</t>
  </si>
  <si>
    <t>实际年售水总量(立方米)</t>
  </si>
  <si>
    <t>自用水量(立方米)</t>
  </si>
  <si>
    <t>自用水率（%）</t>
  </si>
  <si>
    <t>5=“100”*4/2</t>
  </si>
  <si>
    <t>实际管网漏损率（%）</t>
  </si>
  <si>
    <t>核定管网漏损率（%）</t>
  </si>
  <si>
    <t>核定年供水量(立方米)</t>
  </si>
  <si>
    <t>8=2*（“100”-5）*（“100”-7）/“100”</t>
  </si>
  <si>
    <t>监审期间最后一年数</t>
  </si>
  <si>
    <t>设计日综合生产能力（立方米/日）</t>
  </si>
  <si>
    <t>实际日综合生产能力（立方米/日）</t>
  </si>
  <si>
    <t>二、折旧及摊销费用（元）</t>
  </si>
  <si>
    <t>11=12+15+16</t>
  </si>
  <si>
    <t>（一）固定资产折旧费</t>
  </si>
  <si>
    <t>12=13+14</t>
  </si>
  <si>
    <t xml:space="preserve">   1.供水管网折旧费</t>
  </si>
  <si>
    <t xml:space="preserve">   2.其他固定资产折旧费（除管网以外的全部固定资产）</t>
  </si>
  <si>
    <t>（二）无形资产摊销费</t>
  </si>
  <si>
    <t>（三）长期待摊销费用</t>
  </si>
  <si>
    <t xml:space="preserve">      其中：已投用未入账项目</t>
  </si>
  <si>
    <t>三、运行维护费（元）</t>
  </si>
  <si>
    <t>18=19+26</t>
  </si>
  <si>
    <t>（一）直接运行维护费</t>
  </si>
  <si>
    <t>19=20+21+22+23+24+25</t>
  </si>
  <si>
    <t xml:space="preserve">  1.原水费</t>
  </si>
  <si>
    <t xml:space="preserve">  2.外购成品水费</t>
  </si>
  <si>
    <t xml:space="preserve">  3.动力费</t>
  </si>
  <si>
    <t xml:space="preserve">  4.材料费</t>
  </si>
  <si>
    <t xml:space="preserve">  5.修理费</t>
  </si>
  <si>
    <t xml:space="preserve">  6.人工费</t>
  </si>
  <si>
    <t>（二）其他运行维护费</t>
  </si>
  <si>
    <t>26=27+28+29+30</t>
  </si>
  <si>
    <t xml:space="preserve">  1.生产经营类费用</t>
  </si>
  <si>
    <t xml:space="preserve">  2.管理类费用</t>
  </si>
  <si>
    <t xml:space="preserve">  3.相关税金</t>
  </si>
  <si>
    <t xml:space="preserve">  4.其他费用</t>
  </si>
  <si>
    <t>四、其他项目冲减成本（元）</t>
  </si>
  <si>
    <t>五、定价总成本（元）</t>
  </si>
  <si>
    <t>32=11+18-31</t>
  </si>
  <si>
    <t>六、单位供水成本（元/立方米）</t>
  </si>
  <si>
    <t>33=32/8</t>
  </si>
  <si>
    <t>七、可计提收益的有效资产(元)</t>
  </si>
  <si>
    <t>34=35+36+37</t>
  </si>
  <si>
    <t>（一）固定资产净值（元）</t>
  </si>
  <si>
    <t>（二）无形资产净值（元）</t>
  </si>
  <si>
    <t>（三）营运资本（元）</t>
  </si>
  <si>
    <t>按照不高于成本监审期间运行维护费年平均值的1/6确定.</t>
  </si>
  <si>
    <r>
      <t xml:space="preserve">          </t>
    </r>
    <r>
      <rPr>
        <sz val="18"/>
        <color theme="1"/>
        <rFont val="方正黑体_GBK"/>
        <charset val="134"/>
      </rPr>
      <t>大理市污水处理定价成本监审核定表</t>
    </r>
  </si>
  <si>
    <t xml:space="preserve">      项目名称</t>
  </si>
  <si>
    <t>大理水务产业投资有限公司</t>
  </si>
  <si>
    <t>大理洱海生态环境治理有限公司</t>
  </si>
  <si>
    <t xml:space="preserve">  两厂平均数</t>
  </si>
  <si>
    <t xml:space="preserve">   2020-2022年度            监审定价成本数据</t>
  </si>
  <si>
    <t xml:space="preserve">  2020-2022年度           监审定价成本数据</t>
  </si>
  <si>
    <t>一、污水处理生产成本</t>
  </si>
  <si>
    <t>G1=G2+…+G9</t>
  </si>
  <si>
    <t>（一）职工薪酬</t>
  </si>
  <si>
    <t>G2</t>
  </si>
  <si>
    <t>（二）直接材料费</t>
  </si>
  <si>
    <t>G3</t>
  </si>
  <si>
    <t xml:space="preserve"> （三）动力费</t>
  </si>
  <si>
    <t>G4</t>
  </si>
  <si>
    <t>（四）固定资产折旧费</t>
  </si>
  <si>
    <t>G5</t>
  </si>
  <si>
    <t>（五）修理费</t>
  </si>
  <si>
    <t>G6</t>
  </si>
  <si>
    <t>（六）租赁费</t>
  </si>
  <si>
    <t>G7</t>
  </si>
  <si>
    <t>（七）检验检测费</t>
  </si>
  <si>
    <t>G8</t>
  </si>
  <si>
    <t>（八）其他制造费用</t>
  </si>
  <si>
    <t>G9</t>
  </si>
  <si>
    <t>二、污泥处置成本</t>
  </si>
  <si>
    <t>G10</t>
  </si>
  <si>
    <t xml:space="preserve">    其中：委托处置费 </t>
  </si>
  <si>
    <t>G11</t>
  </si>
  <si>
    <t>三、期间费用</t>
  </si>
  <si>
    <t>G12=G13+G14+G15</t>
  </si>
  <si>
    <t xml:space="preserve"> （一）管理费用</t>
  </si>
  <si>
    <t>G13</t>
  </si>
  <si>
    <t xml:space="preserve"> （二）销售费用</t>
  </si>
  <si>
    <t>G14</t>
  </si>
  <si>
    <t xml:space="preserve"> （三）财务费用</t>
  </si>
  <si>
    <t>G15</t>
  </si>
  <si>
    <t>四、税金及附加</t>
  </si>
  <si>
    <t>G16</t>
  </si>
  <si>
    <t>五、污水处理总成本</t>
  </si>
  <si>
    <t>G17=G1+G10+G12+G16</t>
  </si>
  <si>
    <t>六、冲减定价成本的收入</t>
  </si>
  <si>
    <t>G18</t>
  </si>
  <si>
    <t>七、政府补助及社会无偿投入资金</t>
  </si>
  <si>
    <t>G19</t>
  </si>
  <si>
    <t>八、污水处理核定总成本</t>
  </si>
  <si>
    <t>G20=G17-G18-G19</t>
  </si>
  <si>
    <t>九、月设计污水处理量</t>
  </si>
  <si>
    <t>G21</t>
  </si>
  <si>
    <t>十、最高月处理污水量</t>
  </si>
  <si>
    <t>G22</t>
  </si>
  <si>
    <t>十一、实际生产利用率</t>
  </si>
  <si>
    <t>G23=G22/G21*100%</t>
  </si>
  <si>
    <t xml:space="preserve">十二、年实际污水处理总量 </t>
  </si>
  <si>
    <t>G24</t>
  </si>
  <si>
    <t>十三、年缴纳污水处理费的用水总量</t>
  </si>
  <si>
    <t>G25</t>
  </si>
  <si>
    <t>十四、单位成本</t>
  </si>
  <si>
    <t>G26</t>
  </si>
  <si>
    <t>（一）单位污水处理成本</t>
  </si>
  <si>
    <t>G27=G20/G24</t>
  </si>
  <si>
    <t>（二）单位污水处理收费成本</t>
  </si>
  <si>
    <t>G28=(G27*G24)/G25</t>
  </si>
  <si>
    <t>十五、政府购买污水处理服务总额</t>
  </si>
  <si>
    <t>G29</t>
  </si>
  <si>
    <t>十六、政府购买污水处理服务单位价格</t>
  </si>
  <si>
    <t>G30</t>
  </si>
  <si>
    <t>十七、污水收集和输送管网成本</t>
  </si>
  <si>
    <t>G31</t>
  </si>
  <si>
    <t>十八、特许经营权费</t>
  </si>
  <si>
    <t>G32</t>
  </si>
  <si>
    <t>单位污水处理成本（含污水收集和输送管网成本）</t>
  </si>
  <si>
    <r>
      <rPr>
        <sz val="8"/>
        <rFont val="Times New Roman"/>
        <charset val="134"/>
      </rPr>
      <t>G33=</t>
    </r>
    <r>
      <rPr>
        <sz val="8"/>
        <rFont val="宋体"/>
        <charset val="134"/>
      </rPr>
      <t>（</t>
    </r>
    <r>
      <rPr>
        <sz val="8"/>
        <rFont val="Times New Roman"/>
        <charset val="134"/>
      </rPr>
      <t>G20+G31</t>
    </r>
    <r>
      <rPr>
        <sz val="8"/>
        <rFont val="宋体"/>
        <charset val="134"/>
      </rPr>
      <t>）</t>
    </r>
    <r>
      <rPr>
        <sz val="8"/>
        <rFont val="Times New Roman"/>
        <charset val="134"/>
      </rPr>
      <t>/G24</t>
    </r>
  </si>
  <si>
    <t>注：单位污水处理收费成本的核算是以定价区域为基础的，等于（单位污水处理成本×定价区域内污水处理总量）/定价区域内需缴纳污水处理费的用水总量。对有多个污水处理经营者的区域，要以区域内污水处理总量和缴纳污水费的总量进行核算，无需对单个经营者核算。</t>
  </si>
</sst>
</file>

<file path=xl/styles.xml><?xml version="1.0" encoding="utf-8"?>
<styleSheet xmlns="http://schemas.openxmlformats.org/spreadsheetml/2006/main">
  <numFmts count="7">
    <numFmt numFmtId="176" formatCode="#,##0.00_);[Red]\(#,##0.00\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  <numFmt numFmtId="178" formatCode="#,##0.00_ "/>
    <numFmt numFmtId="44" formatCode="_ &quot;￥&quot;* #,##0.00_ ;_ &quot;￥&quot;* \-#,##0.00_ ;_ &quot;￥&quot;* &quot;-&quot;??_ ;_ @_ "/>
  </numFmts>
  <fonts count="45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Times New Roman"/>
      <charset val="134"/>
    </font>
    <font>
      <sz val="12"/>
      <name val="Times New Roman"/>
      <charset val="0"/>
    </font>
    <font>
      <sz val="11"/>
      <color theme="1"/>
      <name val="Times New Roman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8"/>
      <name val="Times New Roman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1"/>
      <name val="宋体"/>
      <charset val="134"/>
    </font>
    <font>
      <sz val="18"/>
      <color theme="1"/>
      <name val="方正黑体_GBK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8" fillId="2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3" borderId="7" applyNumberFormat="0" applyAlignment="0" applyProtection="0">
      <alignment vertical="center"/>
    </xf>
    <xf numFmtId="0" fontId="41" fillId="13" borderId="11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178" fontId="7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vertical="center" wrapText="1"/>
      <protection locked="0"/>
    </xf>
    <xf numFmtId="9" fontId="6" fillId="0" borderId="2" xfId="0" applyNumberFormat="1" applyFont="1" applyFill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178" fontId="6" fillId="0" borderId="0" xfId="0" applyNumberFormat="1" applyFont="1" applyFill="1" applyBorder="1" applyAlignment="1" applyProtection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77" fontId="14" fillId="0" borderId="0" xfId="0" applyNumberFormat="1" applyFont="1" applyAlignment="1">
      <alignment vertical="center" wrapText="1"/>
    </xf>
    <xf numFmtId="177" fontId="15" fillId="0" borderId="0" xfId="0" applyNumberFormat="1" applyFont="1" applyAlignment="1">
      <alignment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177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177" fontId="16" fillId="0" borderId="0" xfId="0" applyNumberFormat="1" applyFont="1" applyAlignment="1">
      <alignment horizontal="left" vertical="center" wrapText="1"/>
    </xf>
    <xf numFmtId="177" fontId="17" fillId="0" borderId="2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7" fontId="4" fillId="0" borderId="2" xfId="0" applyNumberFormat="1" applyFont="1" applyBorder="1" applyAlignment="1">
      <alignment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177" fontId="15" fillId="0" borderId="2" xfId="0" applyNumberFormat="1" applyFont="1" applyBorder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176" fontId="11" fillId="0" borderId="2" xfId="8" applyNumberFormat="1" applyFont="1" applyFill="1" applyBorder="1" applyAlignment="1">
      <alignment horizontal="center" vertical="center" wrapText="1"/>
    </xf>
    <xf numFmtId="176" fontId="18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10" fontId="11" fillId="0" borderId="2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center" vertical="center"/>
    </xf>
    <xf numFmtId="10" fontId="11" fillId="0" borderId="2" xfId="11" applyNumberFormat="1" applyFont="1" applyFill="1" applyBorder="1" applyAlignment="1">
      <alignment horizontal="center" vertical="center"/>
    </xf>
    <xf numFmtId="10" fontId="12" fillId="0" borderId="0" xfId="11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176" fontId="12" fillId="0" borderId="0" xfId="8" applyNumberFormat="1" applyFont="1" applyFill="1" applyBorder="1" applyAlignment="1">
      <alignment horizontal="center" vertical="center" wrapText="1"/>
    </xf>
    <xf numFmtId="176" fontId="20" fillId="0" borderId="0" xfId="0" applyNumberFormat="1" applyFont="1" applyFill="1" applyBorder="1" applyAlignment="1">
      <alignment horizontal="center" vertical="center"/>
    </xf>
    <xf numFmtId="177" fontId="21" fillId="0" borderId="2" xfId="0" applyNumberFormat="1" applyFont="1" applyBorder="1" applyAlignment="1">
      <alignment vertical="center" wrapText="1"/>
    </xf>
    <xf numFmtId="177" fontId="4" fillId="0" borderId="0" xfId="0" applyNumberFormat="1" applyFont="1" applyAlignment="1">
      <alignment horizontal="left" vertical="center" wrapText="1"/>
    </xf>
    <xf numFmtId="177" fontId="4" fillId="0" borderId="0" xfId="0" applyNumberFormat="1" applyFont="1" applyBorder="1" applyAlignment="1">
      <alignment vertical="center" wrapText="1"/>
    </xf>
    <xf numFmtId="177" fontId="0" fillId="0" borderId="0" xfId="0" applyNumberFormat="1" applyBorder="1" applyAlignment="1">
      <alignment vertical="center" wrapText="1"/>
    </xf>
    <xf numFmtId="176" fontId="5" fillId="0" borderId="0" xfId="8" applyNumberFormat="1" applyFont="1" applyFill="1" applyBorder="1" applyAlignment="1">
      <alignment horizontal="center" vertical="center" wrapText="1"/>
    </xf>
    <xf numFmtId="176" fontId="2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workbookViewId="0">
      <selection activeCell="C6" sqref="C6"/>
    </sheetView>
  </sheetViews>
  <sheetFormatPr defaultColWidth="9" defaultRowHeight="14.4"/>
  <cols>
    <col min="1" max="1" width="16.6388888888889" style="26" customWidth="1"/>
    <col min="2" max="2" width="14.1296296296296" style="27" customWidth="1"/>
    <col min="3" max="3" width="25.8425925925926" style="26" customWidth="1"/>
    <col min="4" max="4" width="21.3888888888889" style="26" customWidth="1"/>
    <col min="5" max="5" width="20.9907407407407" style="26" customWidth="1"/>
    <col min="6" max="6" width="21.6018518518519" style="26" customWidth="1"/>
    <col min="7" max="7" width="14.6666666666667" style="26" customWidth="1"/>
    <col min="8" max="8" width="18.4444444444444" style="26" customWidth="1"/>
    <col min="9" max="12" width="10.8888888888889" style="26"/>
    <col min="13" max="16384" width="9" style="26"/>
  </cols>
  <sheetData>
    <row r="1" s="23" customFormat="1" ht="50" customHeight="1" spans="1:7">
      <c r="A1" s="28" t="s">
        <v>0</v>
      </c>
      <c r="B1" s="29"/>
      <c r="C1" s="28"/>
      <c r="D1" s="28"/>
      <c r="E1" s="28"/>
      <c r="F1" s="28"/>
      <c r="G1" s="28"/>
    </row>
    <row r="2" s="24" customFormat="1" ht="30" customHeight="1" spans="1:7">
      <c r="A2" s="30" t="s">
        <v>1</v>
      </c>
      <c r="B2" s="30"/>
      <c r="C2" s="30"/>
      <c r="D2" s="30"/>
      <c r="E2" s="30"/>
      <c r="F2" s="30"/>
      <c r="G2" s="30"/>
    </row>
    <row r="3" s="25" customFormat="1" ht="30" customHeight="1" spans="1:8">
      <c r="A3" s="31" t="s">
        <v>2</v>
      </c>
      <c r="B3" s="32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3"/>
    </row>
    <row r="4" ht="25" customHeight="1" spans="1:8">
      <c r="A4" s="34" t="s">
        <v>9</v>
      </c>
      <c r="B4" s="35">
        <v>1</v>
      </c>
      <c r="C4" s="36"/>
      <c r="D4" s="36"/>
      <c r="E4" s="36"/>
      <c r="F4" s="36"/>
      <c r="G4" s="34"/>
      <c r="H4" s="37"/>
    </row>
    <row r="5" ht="25" customHeight="1" spans="1:13">
      <c r="A5" s="34" t="s">
        <v>10</v>
      </c>
      <c r="B5" s="35">
        <v>2</v>
      </c>
      <c r="C5" s="38">
        <v>84034817</v>
      </c>
      <c r="D5" s="39">
        <v>94737217</v>
      </c>
      <c r="E5" s="39">
        <v>91870894</v>
      </c>
      <c r="F5" s="39">
        <f>(C5+D5+E5)/3</f>
        <v>90214309.3333333</v>
      </c>
      <c r="G5" s="34" t="s">
        <v>11</v>
      </c>
      <c r="H5" s="40"/>
      <c r="I5" s="53"/>
      <c r="J5" s="53"/>
      <c r="K5" s="53"/>
      <c r="L5" s="53"/>
      <c r="M5" s="53"/>
    </row>
    <row r="6" ht="25" customHeight="1" spans="1:13">
      <c r="A6" s="34" t="s">
        <v>12</v>
      </c>
      <c r="B6" s="35">
        <v>3</v>
      </c>
      <c r="C6" s="38">
        <v>46479463.12</v>
      </c>
      <c r="D6" s="41">
        <v>44224744.03</v>
      </c>
      <c r="E6" s="39">
        <v>41243664.5</v>
      </c>
      <c r="F6" s="39">
        <f>(C6+D6+E6)/3</f>
        <v>43982623.8833333</v>
      </c>
      <c r="G6" s="34" t="s">
        <v>11</v>
      </c>
      <c r="H6" s="40"/>
      <c r="I6" s="53"/>
      <c r="J6" s="53"/>
      <c r="K6" s="53"/>
      <c r="L6" s="53"/>
      <c r="M6" s="53"/>
    </row>
    <row r="7" ht="25" customHeight="1" spans="1:13">
      <c r="A7" s="34" t="s">
        <v>13</v>
      </c>
      <c r="B7" s="35">
        <v>4</v>
      </c>
      <c r="C7" s="38">
        <v>5210158.65</v>
      </c>
      <c r="D7" s="38">
        <v>5873707.45</v>
      </c>
      <c r="E7" s="39">
        <v>5695995.43</v>
      </c>
      <c r="F7" s="39">
        <f>(C7+D7+E7)/3</f>
        <v>5593287.17666667</v>
      </c>
      <c r="G7" s="34" t="s">
        <v>11</v>
      </c>
      <c r="H7" s="40"/>
      <c r="I7" s="53"/>
      <c r="J7" s="53"/>
      <c r="K7" s="53"/>
      <c r="L7" s="53"/>
      <c r="M7" s="53"/>
    </row>
    <row r="8" ht="25" customHeight="1" spans="1:13">
      <c r="A8" s="34" t="s">
        <v>14</v>
      </c>
      <c r="B8" s="42" t="s">
        <v>15</v>
      </c>
      <c r="C8" s="43">
        <v>0.062</v>
      </c>
      <c r="D8" s="43">
        <v>0.062</v>
      </c>
      <c r="E8" s="43">
        <v>0.062</v>
      </c>
      <c r="F8" s="43">
        <v>0.062</v>
      </c>
      <c r="G8" s="34" t="s">
        <v>11</v>
      </c>
      <c r="H8" s="44"/>
      <c r="I8" s="53"/>
      <c r="J8" s="53"/>
      <c r="K8" s="53"/>
      <c r="L8" s="53"/>
      <c r="M8" s="53"/>
    </row>
    <row r="9" ht="25" customHeight="1" spans="1:13">
      <c r="A9" s="34" t="s">
        <v>16</v>
      </c>
      <c r="B9" s="35">
        <v>6</v>
      </c>
      <c r="C9" s="45">
        <v>0.4469</v>
      </c>
      <c r="D9" s="45">
        <v>0.5332</v>
      </c>
      <c r="E9" s="45">
        <v>0.5511</v>
      </c>
      <c r="F9" s="45">
        <v>0.512465104390239</v>
      </c>
      <c r="G9" s="34" t="s">
        <v>11</v>
      </c>
      <c r="H9" s="46"/>
      <c r="I9" s="53"/>
      <c r="J9" s="53"/>
      <c r="K9" s="53"/>
      <c r="L9" s="53"/>
      <c r="M9" s="53"/>
    </row>
    <row r="10" ht="25" customHeight="1" spans="1:13">
      <c r="A10" s="34" t="s">
        <v>17</v>
      </c>
      <c r="B10" s="35">
        <v>7</v>
      </c>
      <c r="C10" s="43">
        <v>0.1</v>
      </c>
      <c r="D10" s="43">
        <v>0.1</v>
      </c>
      <c r="E10" s="43">
        <v>0.1</v>
      </c>
      <c r="F10" s="43">
        <v>0.1</v>
      </c>
      <c r="G10" s="34" t="s">
        <v>11</v>
      </c>
      <c r="H10" s="47"/>
      <c r="I10" s="53"/>
      <c r="J10" s="53"/>
      <c r="K10" s="53"/>
      <c r="L10" s="53"/>
      <c r="M10" s="53"/>
    </row>
    <row r="11" ht="46" customHeight="1" spans="1:13">
      <c r="A11" s="34" t="s">
        <v>18</v>
      </c>
      <c r="B11" s="42" t="s">
        <v>19</v>
      </c>
      <c r="C11" s="38">
        <v>70942192.51</v>
      </c>
      <c r="D11" s="38">
        <v>79977158.59</v>
      </c>
      <c r="E11" s="38">
        <v>77557408.71</v>
      </c>
      <c r="F11" s="38">
        <v>77557408.71</v>
      </c>
      <c r="G11" s="34" t="s">
        <v>20</v>
      </c>
      <c r="H11" s="48"/>
      <c r="I11" s="53"/>
      <c r="J11" s="53"/>
      <c r="K11" s="53"/>
      <c r="L11" s="53"/>
      <c r="M11" s="53"/>
    </row>
    <row r="12" ht="25" customHeight="1" spans="1:13">
      <c r="A12" s="34" t="s">
        <v>21</v>
      </c>
      <c r="B12" s="35">
        <v>9</v>
      </c>
      <c r="C12" s="38">
        <v>315000</v>
      </c>
      <c r="D12" s="38">
        <v>380000</v>
      </c>
      <c r="E12" s="39">
        <v>380000</v>
      </c>
      <c r="F12" s="39">
        <f>(C12+D12+E12)/3</f>
        <v>358333.333333333</v>
      </c>
      <c r="G12" s="34" t="s">
        <v>11</v>
      </c>
      <c r="H12" s="40"/>
      <c r="I12" s="53"/>
      <c r="J12" s="53"/>
      <c r="K12" s="53"/>
      <c r="L12" s="53"/>
      <c r="M12" s="53"/>
    </row>
    <row r="13" ht="25" customHeight="1" spans="1:13">
      <c r="A13" s="34" t="s">
        <v>22</v>
      </c>
      <c r="B13" s="35">
        <v>10</v>
      </c>
      <c r="C13" s="38">
        <v>230232.38</v>
      </c>
      <c r="D13" s="38">
        <v>259554.02</v>
      </c>
      <c r="E13" s="39">
        <v>251701.08</v>
      </c>
      <c r="F13" s="39">
        <f t="shared" ref="F13:F20" si="0">(C13+D13+E13)/3</f>
        <v>247162.493333333</v>
      </c>
      <c r="G13" s="34" t="s">
        <v>11</v>
      </c>
      <c r="H13" s="40"/>
      <c r="I13" s="53"/>
      <c r="J13" s="53"/>
      <c r="K13" s="53"/>
      <c r="L13" s="53"/>
      <c r="M13" s="53"/>
    </row>
    <row r="14" ht="25" customHeight="1" spans="1:13">
      <c r="A14" s="34" t="s">
        <v>23</v>
      </c>
      <c r="B14" s="35" t="s">
        <v>24</v>
      </c>
      <c r="C14" s="38">
        <v>88437767.49</v>
      </c>
      <c r="D14" s="38">
        <v>88457440.35</v>
      </c>
      <c r="E14" s="39">
        <v>88456270.94</v>
      </c>
      <c r="F14" s="39">
        <f t="shared" si="0"/>
        <v>88450492.9266667</v>
      </c>
      <c r="G14" s="34" t="s">
        <v>11</v>
      </c>
      <c r="H14" s="40"/>
      <c r="I14" s="53"/>
      <c r="J14" s="53"/>
      <c r="K14" s="53"/>
      <c r="L14" s="53"/>
      <c r="M14" s="53"/>
    </row>
    <row r="15" ht="25" customHeight="1" spans="1:13">
      <c r="A15" s="34" t="s">
        <v>25</v>
      </c>
      <c r="B15" s="35" t="s">
        <v>26</v>
      </c>
      <c r="C15" s="38">
        <v>84138827.08</v>
      </c>
      <c r="D15" s="38">
        <v>84156629.05</v>
      </c>
      <c r="E15" s="39">
        <v>84156629.05</v>
      </c>
      <c r="F15" s="39">
        <f t="shared" si="0"/>
        <v>84150695.06</v>
      </c>
      <c r="G15" s="34" t="s">
        <v>11</v>
      </c>
      <c r="H15" s="40"/>
      <c r="I15" s="53"/>
      <c r="J15" s="53"/>
      <c r="K15" s="53"/>
      <c r="L15" s="53"/>
      <c r="M15" s="53"/>
    </row>
    <row r="16" ht="25" customHeight="1" spans="1:13">
      <c r="A16" s="34" t="s">
        <v>27</v>
      </c>
      <c r="B16" s="35">
        <v>13</v>
      </c>
      <c r="C16" s="41">
        <v>40473386.68</v>
      </c>
      <c r="D16" s="41">
        <v>40499869.19</v>
      </c>
      <c r="E16" s="39">
        <v>40499869.19</v>
      </c>
      <c r="F16" s="39">
        <f t="shared" si="0"/>
        <v>40491041.6866667</v>
      </c>
      <c r="G16" s="34" t="s">
        <v>11</v>
      </c>
      <c r="H16" s="40"/>
      <c r="I16" s="53"/>
      <c r="J16" s="53"/>
      <c r="K16" s="53"/>
      <c r="L16" s="53"/>
      <c r="M16" s="53"/>
    </row>
    <row r="17" ht="25" customHeight="1" spans="1:13">
      <c r="A17" s="34" t="s">
        <v>28</v>
      </c>
      <c r="B17" s="35">
        <v>14</v>
      </c>
      <c r="C17" s="41">
        <v>43665440.4</v>
      </c>
      <c r="D17" s="41">
        <v>43656759.86</v>
      </c>
      <c r="E17" s="39">
        <v>43656759.86</v>
      </c>
      <c r="F17" s="39">
        <f t="shared" si="0"/>
        <v>43659653.3733333</v>
      </c>
      <c r="G17" s="34" t="s">
        <v>11</v>
      </c>
      <c r="H17" s="40"/>
      <c r="I17" s="53"/>
      <c r="J17" s="53"/>
      <c r="K17" s="53"/>
      <c r="L17" s="53"/>
      <c r="M17" s="53"/>
    </row>
    <row r="18" ht="25" customHeight="1" spans="1:13">
      <c r="A18" s="34" t="s">
        <v>29</v>
      </c>
      <c r="B18" s="35">
        <v>15</v>
      </c>
      <c r="C18" s="41">
        <v>4279919.68</v>
      </c>
      <c r="D18" s="41">
        <v>4279919.68</v>
      </c>
      <c r="E18" s="38">
        <v>4279919.68</v>
      </c>
      <c r="F18" s="39">
        <f t="shared" si="0"/>
        <v>4279919.68</v>
      </c>
      <c r="G18" s="34" t="s">
        <v>11</v>
      </c>
      <c r="H18" s="48"/>
      <c r="I18" s="53"/>
      <c r="J18" s="53"/>
      <c r="K18" s="53"/>
      <c r="L18" s="53"/>
      <c r="M18" s="53"/>
    </row>
    <row r="19" ht="25" customHeight="1" spans="1:13">
      <c r="A19" s="34" t="s">
        <v>30</v>
      </c>
      <c r="B19" s="35">
        <v>16</v>
      </c>
      <c r="C19" s="41">
        <v>19020.73</v>
      </c>
      <c r="D19" s="41">
        <v>20891.62</v>
      </c>
      <c r="E19" s="39">
        <v>19722.21</v>
      </c>
      <c r="F19" s="39">
        <f t="shared" si="0"/>
        <v>19878.1866666667</v>
      </c>
      <c r="G19" s="34" t="s">
        <v>11</v>
      </c>
      <c r="H19" s="40"/>
      <c r="I19" s="53"/>
      <c r="J19" s="53"/>
      <c r="K19" s="53"/>
      <c r="L19" s="53"/>
      <c r="M19" s="53"/>
    </row>
    <row r="20" ht="25" customHeight="1" spans="1:13">
      <c r="A20" s="34" t="s">
        <v>31</v>
      </c>
      <c r="B20" s="35">
        <v>17</v>
      </c>
      <c r="C20" s="38">
        <v>0</v>
      </c>
      <c r="D20" s="38">
        <v>0</v>
      </c>
      <c r="E20" s="39">
        <v>0</v>
      </c>
      <c r="F20" s="39">
        <f t="shared" si="0"/>
        <v>0</v>
      </c>
      <c r="G20" s="34" t="s">
        <v>11</v>
      </c>
      <c r="H20" s="40"/>
      <c r="I20" s="53"/>
      <c r="J20" s="53"/>
      <c r="K20" s="53"/>
      <c r="L20" s="53"/>
      <c r="M20" s="53"/>
    </row>
    <row r="21" ht="25" customHeight="1" spans="1:13">
      <c r="A21" s="34" t="s">
        <v>32</v>
      </c>
      <c r="B21" s="35" t="s">
        <v>33</v>
      </c>
      <c r="C21" s="38">
        <f>C22+C29</f>
        <v>81779672.2</v>
      </c>
      <c r="D21" s="38">
        <f>D22+D29</f>
        <v>96310813.7</v>
      </c>
      <c r="E21" s="38">
        <f>E22+E29</f>
        <v>97064283.57</v>
      </c>
      <c r="F21" s="38">
        <f>F22+F29</f>
        <v>93514212.4433333</v>
      </c>
      <c r="G21" s="34"/>
      <c r="H21" s="40"/>
      <c r="I21" s="54"/>
      <c r="J21" s="54"/>
      <c r="K21" s="55"/>
      <c r="L21" s="55"/>
      <c r="M21" s="53"/>
    </row>
    <row r="22" ht="25" customHeight="1" spans="1:13">
      <c r="A22" s="34" t="s">
        <v>34</v>
      </c>
      <c r="B22" s="42" t="s">
        <v>35</v>
      </c>
      <c r="C22" s="38">
        <f>C23+C24+C25+C26+C27+C28</f>
        <v>74252882.35</v>
      </c>
      <c r="D22" s="38">
        <f>D23+D24+D25+D26+D27+D28</f>
        <v>90031433.02</v>
      </c>
      <c r="E22" s="38">
        <f>E23+E24+E25+E26+E27+E28</f>
        <v>90976912.31</v>
      </c>
      <c r="F22" s="39">
        <v>86972767.37</v>
      </c>
      <c r="G22" s="34"/>
      <c r="H22" s="40"/>
      <c r="I22" s="53"/>
      <c r="J22" s="53"/>
      <c r="K22" s="53"/>
      <c r="L22" s="53"/>
      <c r="M22" s="53"/>
    </row>
    <row r="23" ht="25" customHeight="1" spans="1:13">
      <c r="A23" s="34" t="s">
        <v>36</v>
      </c>
      <c r="B23" s="35">
        <v>20</v>
      </c>
      <c r="C23" s="38">
        <v>18884942.08</v>
      </c>
      <c r="D23" s="38">
        <v>20325468.06</v>
      </c>
      <c r="E23" s="39">
        <v>19057023.34</v>
      </c>
      <c r="F23" s="39">
        <v>19057023.34</v>
      </c>
      <c r="G23" s="34" t="s">
        <v>20</v>
      </c>
      <c r="H23" s="40"/>
      <c r="I23" s="53"/>
      <c r="J23" s="53"/>
      <c r="K23" s="53"/>
      <c r="L23" s="53"/>
      <c r="M23" s="53"/>
    </row>
    <row r="24" ht="25" customHeight="1" spans="1:13">
      <c r="A24" s="34" t="s">
        <v>37</v>
      </c>
      <c r="B24" s="35">
        <v>21</v>
      </c>
      <c r="C24" s="38">
        <v>0</v>
      </c>
      <c r="D24" s="38">
        <v>0</v>
      </c>
      <c r="E24" s="39">
        <v>0</v>
      </c>
      <c r="F24" s="39">
        <v>0</v>
      </c>
      <c r="G24" s="34" t="s">
        <v>20</v>
      </c>
      <c r="H24" s="40"/>
      <c r="I24" s="53"/>
      <c r="J24" s="53"/>
      <c r="K24" s="53"/>
      <c r="L24" s="53"/>
      <c r="M24" s="53"/>
    </row>
    <row r="25" ht="25" customHeight="1" spans="1:13">
      <c r="A25" s="34" t="s">
        <v>38</v>
      </c>
      <c r="B25" s="35">
        <v>22</v>
      </c>
      <c r="C25" s="38">
        <v>26631594.82</v>
      </c>
      <c r="D25" s="38">
        <v>30284434.02</v>
      </c>
      <c r="E25" s="39">
        <v>30026855.47</v>
      </c>
      <c r="F25" s="39">
        <f>(C25+D25+E25)/3</f>
        <v>28980961.4366667</v>
      </c>
      <c r="G25" s="34" t="s">
        <v>11</v>
      </c>
      <c r="H25" s="40"/>
      <c r="I25" s="53"/>
      <c r="J25" s="53"/>
      <c r="K25" s="53"/>
      <c r="L25" s="53"/>
      <c r="M25" s="53"/>
    </row>
    <row r="26" ht="25" customHeight="1" spans="1:13">
      <c r="A26" s="34" t="s">
        <v>39</v>
      </c>
      <c r="B26" s="35">
        <v>23</v>
      </c>
      <c r="C26" s="38">
        <v>3181948.06</v>
      </c>
      <c r="D26" s="38">
        <v>4720975.65</v>
      </c>
      <c r="E26" s="39">
        <v>5051648.39</v>
      </c>
      <c r="F26" s="39">
        <f>(C26+D26+E26)/3</f>
        <v>4318190.7</v>
      </c>
      <c r="G26" s="34" t="s">
        <v>11</v>
      </c>
      <c r="H26" s="40"/>
      <c r="I26" s="53"/>
      <c r="J26" s="53"/>
      <c r="K26" s="53"/>
      <c r="L26" s="53"/>
      <c r="M26" s="53"/>
    </row>
    <row r="27" ht="25" customHeight="1" spans="1:13">
      <c r="A27" s="34" t="s">
        <v>40</v>
      </c>
      <c r="B27" s="35">
        <v>24</v>
      </c>
      <c r="C27" s="38">
        <v>4808795.29</v>
      </c>
      <c r="D27" s="38">
        <v>8115937.41</v>
      </c>
      <c r="E27" s="39">
        <v>9799556.17</v>
      </c>
      <c r="F27" s="39">
        <f>(C27+D27+E27)/3</f>
        <v>7574762.95666667</v>
      </c>
      <c r="G27" s="34" t="s">
        <v>11</v>
      </c>
      <c r="H27" s="40"/>
      <c r="I27" s="53"/>
      <c r="J27" s="53"/>
      <c r="K27" s="53"/>
      <c r="L27" s="53"/>
      <c r="M27" s="53"/>
    </row>
    <row r="28" ht="25" customHeight="1" spans="1:13">
      <c r="A28" s="34" t="s">
        <v>41</v>
      </c>
      <c r="B28" s="35">
        <v>25</v>
      </c>
      <c r="C28" s="38">
        <v>20745602.1</v>
      </c>
      <c r="D28" s="38">
        <v>26584617.88</v>
      </c>
      <c r="E28" s="39">
        <v>27041828.94</v>
      </c>
      <c r="F28" s="39">
        <v>27041828.94</v>
      </c>
      <c r="G28" s="34" t="s">
        <v>20</v>
      </c>
      <c r="H28" s="40"/>
      <c r="I28" s="53"/>
      <c r="J28" s="53"/>
      <c r="K28" s="53"/>
      <c r="L28" s="53"/>
      <c r="M28" s="53"/>
    </row>
    <row r="29" ht="25" customHeight="1" spans="1:13">
      <c r="A29" s="34" t="s">
        <v>42</v>
      </c>
      <c r="B29" s="42" t="s">
        <v>43</v>
      </c>
      <c r="C29" s="38">
        <f>C30+C31+C32+C33</f>
        <v>7526789.85</v>
      </c>
      <c r="D29" s="38">
        <f>D30+D31+D32+D33</f>
        <v>6279380.68</v>
      </c>
      <c r="E29" s="38">
        <f>E30+E31+E32+E33</f>
        <v>6087371.26</v>
      </c>
      <c r="F29" s="38">
        <f>F30+F31+F32+F33</f>
        <v>6541445.07333333</v>
      </c>
      <c r="G29" s="34"/>
      <c r="H29" s="49"/>
      <c r="I29" s="54"/>
      <c r="J29" s="54"/>
      <c r="K29" s="55"/>
      <c r="L29" s="55"/>
      <c r="M29" s="53"/>
    </row>
    <row r="30" ht="25" customHeight="1" spans="1:13">
      <c r="A30" s="34" t="s">
        <v>44</v>
      </c>
      <c r="B30" s="35">
        <v>27</v>
      </c>
      <c r="C30" s="38">
        <v>0</v>
      </c>
      <c r="D30" s="38">
        <v>0</v>
      </c>
      <c r="E30" s="39">
        <v>0</v>
      </c>
      <c r="F30" s="39">
        <v>0</v>
      </c>
      <c r="G30" s="34" t="s">
        <v>11</v>
      </c>
      <c r="H30" s="40"/>
      <c r="I30" s="53"/>
      <c r="J30" s="53"/>
      <c r="K30" s="53"/>
      <c r="L30" s="53"/>
      <c r="M30" s="53"/>
    </row>
    <row r="31" ht="25" customHeight="1" spans="1:13">
      <c r="A31" s="34" t="s">
        <v>45</v>
      </c>
      <c r="B31" s="35">
        <v>28</v>
      </c>
      <c r="C31" s="38">
        <v>264144.62</v>
      </c>
      <c r="D31" s="38">
        <v>241160.96</v>
      </c>
      <c r="E31" s="39">
        <v>162558.44</v>
      </c>
      <c r="F31" s="39">
        <f>(C31+D31+E31)/3</f>
        <v>222621.34</v>
      </c>
      <c r="G31" s="34" t="s">
        <v>11</v>
      </c>
      <c r="H31" s="40"/>
      <c r="I31" s="53"/>
      <c r="J31" s="53"/>
      <c r="K31" s="53"/>
      <c r="L31" s="53"/>
      <c r="M31" s="53"/>
    </row>
    <row r="32" ht="25" customHeight="1" spans="1:13">
      <c r="A32" s="34" t="s">
        <v>46</v>
      </c>
      <c r="B32" s="35">
        <v>29</v>
      </c>
      <c r="C32" s="38">
        <v>4460155.36</v>
      </c>
      <c r="D32" s="38">
        <v>4257476.05</v>
      </c>
      <c r="E32" s="39">
        <v>4224212.42</v>
      </c>
      <c r="F32" s="39">
        <v>4224212.42</v>
      </c>
      <c r="G32" s="34" t="s">
        <v>20</v>
      </c>
      <c r="H32" s="49"/>
      <c r="I32" s="53"/>
      <c r="J32" s="53"/>
      <c r="K32" s="53"/>
      <c r="L32" s="53"/>
      <c r="M32" s="53"/>
    </row>
    <row r="33" ht="25" customHeight="1" spans="1:13">
      <c r="A33" s="34" t="s">
        <v>47</v>
      </c>
      <c r="B33" s="35">
        <v>30</v>
      </c>
      <c r="C33" s="38">
        <v>2802489.87</v>
      </c>
      <c r="D33" s="38">
        <v>1780743.67</v>
      </c>
      <c r="E33" s="39">
        <v>1700600.4</v>
      </c>
      <c r="F33" s="39">
        <f>(C33+D33+E33)/3</f>
        <v>2094611.31333333</v>
      </c>
      <c r="G33" s="34" t="s">
        <v>11</v>
      </c>
      <c r="H33" s="40"/>
      <c r="I33" s="53"/>
      <c r="J33" s="53"/>
      <c r="K33" s="53"/>
      <c r="L33" s="53"/>
      <c r="M33" s="53"/>
    </row>
    <row r="34" ht="25" customHeight="1" spans="1:13">
      <c r="A34" s="34" t="s">
        <v>48</v>
      </c>
      <c r="B34" s="35">
        <v>31</v>
      </c>
      <c r="C34" s="38">
        <v>3989498.84</v>
      </c>
      <c r="D34" s="38">
        <v>2185991.1</v>
      </c>
      <c r="E34" s="39">
        <v>1122757.23</v>
      </c>
      <c r="F34" s="39">
        <f>(C34+D34+E34)/3</f>
        <v>2432749.05666667</v>
      </c>
      <c r="G34" s="34" t="s">
        <v>11</v>
      </c>
      <c r="H34" s="40"/>
      <c r="I34" s="53"/>
      <c r="J34" s="53"/>
      <c r="K34" s="53"/>
      <c r="L34" s="53"/>
      <c r="M34" s="53"/>
    </row>
    <row r="35" ht="25" customHeight="1" spans="1:13">
      <c r="A35" s="34" t="s">
        <v>49</v>
      </c>
      <c r="B35" s="35" t="s">
        <v>50</v>
      </c>
      <c r="C35" s="38">
        <f>C14+C21-C34</f>
        <v>166227940.85</v>
      </c>
      <c r="D35" s="38">
        <f>D14+D21-D34</f>
        <v>182582262.95</v>
      </c>
      <c r="E35" s="38">
        <f>E14+E21-E34</f>
        <v>184397797.28</v>
      </c>
      <c r="F35" s="38">
        <f>F14+F21-F34</f>
        <v>179531956.313333</v>
      </c>
      <c r="G35" s="34"/>
      <c r="H35" s="40"/>
      <c r="I35" s="53"/>
      <c r="J35" s="53"/>
      <c r="K35" s="53"/>
      <c r="L35" s="53"/>
      <c r="M35" s="53"/>
    </row>
    <row r="36" ht="25" customHeight="1" spans="1:13">
      <c r="A36" s="34" t="s">
        <v>51</v>
      </c>
      <c r="B36" s="35" t="s">
        <v>52</v>
      </c>
      <c r="C36" s="38">
        <f>C35/C11</f>
        <v>2.34314636986401</v>
      </c>
      <c r="D36" s="38">
        <f>D35/D11</f>
        <v>2.28293010365624</v>
      </c>
      <c r="E36" s="38">
        <f>E35/E11</f>
        <v>2.37756521713475</v>
      </c>
      <c r="F36" s="38">
        <f>F35/F11</f>
        <v>2.31482664647336</v>
      </c>
      <c r="G36" s="34"/>
      <c r="H36" s="40"/>
      <c r="I36" s="53"/>
      <c r="J36" s="53"/>
      <c r="K36" s="53"/>
      <c r="L36" s="53"/>
      <c r="M36" s="53"/>
    </row>
    <row r="37" ht="25" customHeight="1" spans="1:13">
      <c r="A37" s="34" t="s">
        <v>53</v>
      </c>
      <c r="B37" s="35" t="s">
        <v>54</v>
      </c>
      <c r="C37" s="38">
        <f>C38+C39+C40</f>
        <v>2266140303.32667</v>
      </c>
      <c r="D37" s="38">
        <f>D38+D39+D40</f>
        <v>2157697984.88333</v>
      </c>
      <c r="E37" s="38">
        <f>E38+E39+E40</f>
        <v>2050556601.155</v>
      </c>
      <c r="F37" s="38">
        <f>F38+F39+F40</f>
        <v>2049964922.63389</v>
      </c>
      <c r="G37" s="34"/>
      <c r="H37" s="40"/>
      <c r="I37" s="53"/>
      <c r="J37" s="53"/>
      <c r="K37" s="53"/>
      <c r="L37" s="53"/>
      <c r="M37" s="53"/>
    </row>
    <row r="38" ht="25" customHeight="1" spans="1:13">
      <c r="A38" s="34" t="s">
        <v>55</v>
      </c>
      <c r="B38" s="35">
        <v>35</v>
      </c>
      <c r="C38" s="38">
        <v>2057407951.78</v>
      </c>
      <c r="D38" s="38">
        <v>1950813622.18</v>
      </c>
      <c r="E38" s="39">
        <v>1847816505.9</v>
      </c>
      <c r="F38" s="39">
        <v>1847816505.9</v>
      </c>
      <c r="G38" s="34" t="s">
        <v>20</v>
      </c>
      <c r="H38" s="40"/>
      <c r="I38" s="53"/>
      <c r="J38" s="53"/>
      <c r="K38" s="53"/>
      <c r="L38" s="53"/>
      <c r="M38" s="53"/>
    </row>
    <row r="39" ht="25" customHeight="1" spans="1:13">
      <c r="A39" s="34" t="s">
        <v>56</v>
      </c>
      <c r="B39" s="35">
        <v>36</v>
      </c>
      <c r="C39" s="38">
        <v>195102406.18</v>
      </c>
      <c r="D39" s="38">
        <v>190832560.42</v>
      </c>
      <c r="E39" s="39">
        <v>186562714.66</v>
      </c>
      <c r="F39" s="39">
        <v>186562714.66</v>
      </c>
      <c r="G39" s="34" t="s">
        <v>20</v>
      </c>
      <c r="H39" s="40"/>
      <c r="I39" s="53"/>
      <c r="J39" s="53"/>
      <c r="K39" s="53"/>
      <c r="L39" s="53"/>
      <c r="M39" s="53"/>
    </row>
    <row r="40" ht="36" customHeight="1" spans="1:13">
      <c r="A40" s="34" t="s">
        <v>57</v>
      </c>
      <c r="B40" s="35">
        <v>37</v>
      </c>
      <c r="C40" s="38">
        <f>C21/6</f>
        <v>13629945.3666667</v>
      </c>
      <c r="D40" s="38">
        <f>D21/6</f>
        <v>16051802.2833333</v>
      </c>
      <c r="E40" s="38">
        <f>E21/6</f>
        <v>16177380.595</v>
      </c>
      <c r="F40" s="38">
        <f>F21/6</f>
        <v>15585702.0738889</v>
      </c>
      <c r="G40" s="50" t="s">
        <v>58</v>
      </c>
      <c r="H40" s="40"/>
      <c r="I40" s="53"/>
      <c r="J40" s="53"/>
      <c r="K40" s="53"/>
      <c r="L40" s="53"/>
      <c r="M40" s="53"/>
    </row>
    <row r="41" ht="27" customHeight="1" spans="1:13">
      <c r="A41" s="51"/>
      <c r="B41" s="51"/>
      <c r="C41" s="51"/>
      <c r="D41" s="51"/>
      <c r="E41" s="51"/>
      <c r="F41" s="51"/>
      <c r="G41" s="51"/>
      <c r="H41" s="52"/>
      <c r="I41" s="53"/>
      <c r="J41" s="53"/>
      <c r="K41" s="53"/>
      <c r="L41" s="53"/>
      <c r="M41" s="53"/>
    </row>
  </sheetData>
  <mergeCells count="3">
    <mergeCell ref="A1:G1"/>
    <mergeCell ref="A2:G2"/>
    <mergeCell ref="A41:G41"/>
  </mergeCells>
  <printOptions horizontalCentered="1"/>
  <pageMargins left="0.196527777777778" right="0.196527777777778" top="0.590277777777778" bottom="0.236111111111111" header="0.196527777777778" footer="0"/>
  <pageSetup paperSize="9" scale="75" orientation="portrait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tabSelected="1" topLeftCell="A13" workbookViewId="0">
      <selection activeCell="A1" sqref="A1:E2"/>
    </sheetView>
  </sheetViews>
  <sheetFormatPr defaultColWidth="8.88888888888889" defaultRowHeight="14.4"/>
  <cols>
    <col min="1" max="1" width="22.1018518518519" customWidth="1"/>
    <col min="2" max="2" width="18.5740740740741" customWidth="1"/>
    <col min="3" max="3" width="21.4351851851852" customWidth="1"/>
    <col min="4" max="4" width="20.2685185185185" customWidth="1"/>
    <col min="5" max="5" width="17.1111111111111" customWidth="1"/>
    <col min="6" max="6" width="21.4444444444444" customWidth="1"/>
    <col min="7" max="7" width="14.7777777777778" customWidth="1"/>
    <col min="8" max="8" width="12.8888888888889" customWidth="1"/>
  </cols>
  <sheetData>
    <row r="1" spans="1:5">
      <c r="A1" s="1" t="s">
        <v>59</v>
      </c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ht="12" customHeight="1" spans="1:5">
      <c r="A3" s="1"/>
      <c r="B3" s="1"/>
      <c r="C3" s="1"/>
      <c r="D3" s="1"/>
      <c r="E3" s="1"/>
    </row>
    <row r="4" ht="30" customHeight="1" spans="1:5">
      <c r="A4" s="2" t="s">
        <v>60</v>
      </c>
      <c r="B4" s="3" t="s">
        <v>3</v>
      </c>
      <c r="C4" s="4" t="s">
        <v>61</v>
      </c>
      <c r="D4" s="4" t="s">
        <v>62</v>
      </c>
      <c r="E4" s="5" t="s">
        <v>63</v>
      </c>
    </row>
    <row r="5" spans="1:5">
      <c r="A5" s="6"/>
      <c r="B5" s="3"/>
      <c r="C5" s="4" t="s">
        <v>64</v>
      </c>
      <c r="D5" s="4" t="s">
        <v>65</v>
      </c>
      <c r="E5" s="5"/>
    </row>
    <row r="6" spans="1:5">
      <c r="A6" s="7"/>
      <c r="B6" s="3"/>
      <c r="C6" s="4"/>
      <c r="D6" s="4"/>
      <c r="E6" s="5"/>
    </row>
    <row r="7" ht="15.6" spans="1:5">
      <c r="A7" s="8" t="s">
        <v>66</v>
      </c>
      <c r="B7" s="9" t="s">
        <v>67</v>
      </c>
      <c r="C7" s="10">
        <f>C8+C9+C10+C11+C12+C13+C14+C15</f>
        <v>25675525.8666667</v>
      </c>
      <c r="D7" s="10">
        <f>D8+D9+D10+D11+D12+D13+D14+D15</f>
        <v>20311369.16</v>
      </c>
      <c r="E7" s="11">
        <f>(C7+D7)/2</f>
        <v>22993447.5133333</v>
      </c>
    </row>
    <row r="8" ht="15.6" spans="1:5">
      <c r="A8" s="8" t="s">
        <v>68</v>
      </c>
      <c r="B8" s="9" t="s">
        <v>69</v>
      </c>
      <c r="C8" s="10">
        <v>2512044.53</v>
      </c>
      <c r="D8" s="10">
        <v>5568721.58666667</v>
      </c>
      <c r="E8" s="11">
        <f t="shared" ref="E8:E39" si="0">(C8+D8)/2</f>
        <v>4040383.05833333</v>
      </c>
    </row>
    <row r="9" ht="15.6" spans="1:5">
      <c r="A9" s="8" t="s">
        <v>70</v>
      </c>
      <c r="B9" s="9" t="s">
        <v>71</v>
      </c>
      <c r="C9" s="10">
        <v>1276151.30333333</v>
      </c>
      <c r="D9" s="10">
        <v>7454787.85666667</v>
      </c>
      <c r="E9" s="11">
        <f t="shared" si="0"/>
        <v>4365469.58</v>
      </c>
    </row>
    <row r="10" ht="15.6" spans="1:5">
      <c r="A10" s="8" t="s">
        <v>72</v>
      </c>
      <c r="B10" s="9" t="s">
        <v>73</v>
      </c>
      <c r="C10" s="10">
        <v>3934799.64</v>
      </c>
      <c r="D10" s="10">
        <v>4507338.20333333</v>
      </c>
      <c r="E10" s="11">
        <f t="shared" si="0"/>
        <v>4221068.92166667</v>
      </c>
    </row>
    <row r="11" ht="15.6" spans="1:5">
      <c r="A11" s="8" t="s">
        <v>74</v>
      </c>
      <c r="B11" s="9" t="s">
        <v>75</v>
      </c>
      <c r="C11" s="10">
        <v>16261752.61</v>
      </c>
      <c r="D11" s="10">
        <v>872.636666666667</v>
      </c>
      <c r="E11" s="11">
        <f t="shared" si="0"/>
        <v>8131312.62333333</v>
      </c>
    </row>
    <row r="12" ht="15.6" spans="1:5">
      <c r="A12" s="8" t="s">
        <v>76</v>
      </c>
      <c r="B12" s="9" t="s">
        <v>77</v>
      </c>
      <c r="C12" s="10">
        <v>1300796.11333333</v>
      </c>
      <c r="D12" s="10">
        <v>2592646.33666667</v>
      </c>
      <c r="E12" s="11">
        <f t="shared" si="0"/>
        <v>1946721.225</v>
      </c>
    </row>
    <row r="13" ht="15.6" spans="1:5">
      <c r="A13" s="8" t="s">
        <v>78</v>
      </c>
      <c r="B13" s="9" t="s">
        <v>79</v>
      </c>
      <c r="C13" s="10">
        <v>0</v>
      </c>
      <c r="D13" s="10">
        <v>0</v>
      </c>
      <c r="E13" s="11">
        <f t="shared" si="0"/>
        <v>0</v>
      </c>
    </row>
    <row r="14" ht="15.6" spans="1:5">
      <c r="A14" s="8" t="s">
        <v>80</v>
      </c>
      <c r="B14" s="9" t="s">
        <v>81</v>
      </c>
      <c r="C14" s="10">
        <v>99382.7833333333</v>
      </c>
      <c r="D14" s="10">
        <v>187002.54</v>
      </c>
      <c r="E14" s="11">
        <f t="shared" si="0"/>
        <v>143192.661666667</v>
      </c>
    </row>
    <row r="15" ht="15.6" spans="1:5">
      <c r="A15" s="8" t="s">
        <v>82</v>
      </c>
      <c r="B15" s="9" t="s">
        <v>83</v>
      </c>
      <c r="C15" s="10">
        <v>290598.886666667</v>
      </c>
      <c r="D15" s="10">
        <v>0</v>
      </c>
      <c r="E15" s="11">
        <f t="shared" si="0"/>
        <v>145299.443333334</v>
      </c>
    </row>
    <row r="16" ht="15.6" spans="1:5">
      <c r="A16" s="8" t="s">
        <v>84</v>
      </c>
      <c r="B16" s="9" t="s">
        <v>85</v>
      </c>
      <c r="C16" s="10">
        <v>1689850.74</v>
      </c>
      <c r="D16" s="10">
        <v>658364.686666667</v>
      </c>
      <c r="E16" s="11">
        <f t="shared" si="0"/>
        <v>1174107.71333333</v>
      </c>
    </row>
    <row r="17" ht="15.6" spans="1:5">
      <c r="A17" s="12" t="s">
        <v>86</v>
      </c>
      <c r="B17" s="9" t="s">
        <v>87</v>
      </c>
      <c r="C17" s="10">
        <v>0</v>
      </c>
      <c r="D17" s="10">
        <v>0</v>
      </c>
      <c r="E17" s="11">
        <f t="shared" si="0"/>
        <v>0</v>
      </c>
    </row>
    <row r="18" ht="15.6" spans="1:5">
      <c r="A18" s="8" t="s">
        <v>88</v>
      </c>
      <c r="B18" s="9" t="s">
        <v>89</v>
      </c>
      <c r="C18" s="10">
        <v>29385910.4266667</v>
      </c>
      <c r="D18" s="10">
        <v>5612737.36</v>
      </c>
      <c r="E18" s="11">
        <f t="shared" si="0"/>
        <v>17499323.8933333</v>
      </c>
    </row>
    <row r="19" ht="15.6" spans="1:5">
      <c r="A19" s="8" t="s">
        <v>90</v>
      </c>
      <c r="B19" s="9" t="s">
        <v>91</v>
      </c>
      <c r="C19" s="10">
        <v>3187153.98</v>
      </c>
      <c r="D19" s="10">
        <v>5612737.36</v>
      </c>
      <c r="E19" s="11">
        <f t="shared" si="0"/>
        <v>4399945.67</v>
      </c>
    </row>
    <row r="20" ht="15.6" spans="1:5">
      <c r="A20" s="8" t="s">
        <v>92</v>
      </c>
      <c r="B20" s="9" t="s">
        <v>93</v>
      </c>
      <c r="C20" s="10">
        <v>870324.66</v>
      </c>
      <c r="D20" s="10">
        <v>0</v>
      </c>
      <c r="E20" s="11">
        <f t="shared" si="0"/>
        <v>435162.33</v>
      </c>
    </row>
    <row r="21" ht="15.6" spans="1:5">
      <c r="A21" s="8" t="s">
        <v>94</v>
      </c>
      <c r="B21" s="9" t="s">
        <v>95</v>
      </c>
      <c r="C21" s="10">
        <v>25328431.7866667</v>
      </c>
      <c r="D21" s="10">
        <v>0</v>
      </c>
      <c r="E21" s="11">
        <f t="shared" si="0"/>
        <v>12664215.8933333</v>
      </c>
    </row>
    <row r="22" ht="15.6" spans="1:5">
      <c r="A22" s="8" t="s">
        <v>96</v>
      </c>
      <c r="B22" s="9" t="s">
        <v>97</v>
      </c>
      <c r="C22" s="10">
        <v>0</v>
      </c>
      <c r="D22" s="10">
        <v>333653.076666667</v>
      </c>
      <c r="E22" s="11">
        <f t="shared" si="0"/>
        <v>166826.538333334</v>
      </c>
    </row>
    <row r="23" ht="15.6" spans="1:5">
      <c r="A23" s="8" t="s">
        <v>98</v>
      </c>
      <c r="B23" s="9" t="s">
        <v>99</v>
      </c>
      <c r="C23" s="10">
        <f>C7+C16+C18+C22</f>
        <v>56751287.0333334</v>
      </c>
      <c r="D23" s="10">
        <f>D7+D16+D18+D22</f>
        <v>26916124.2833333</v>
      </c>
      <c r="E23" s="11">
        <f t="shared" si="0"/>
        <v>41833705.6583333</v>
      </c>
    </row>
    <row r="24" ht="15.6" spans="1:5">
      <c r="A24" s="8" t="s">
        <v>100</v>
      </c>
      <c r="B24" s="9" t="s">
        <v>101</v>
      </c>
      <c r="C24" s="10">
        <v>866137.653333333</v>
      </c>
      <c r="D24" s="10">
        <v>0</v>
      </c>
      <c r="E24" s="11">
        <f t="shared" si="0"/>
        <v>433068.826666666</v>
      </c>
    </row>
    <row r="25" ht="24" spans="1:5">
      <c r="A25" s="8" t="s">
        <v>102</v>
      </c>
      <c r="B25" s="9" t="s">
        <v>103</v>
      </c>
      <c r="C25" s="10">
        <v>2161666.8</v>
      </c>
      <c r="D25" s="10">
        <v>0</v>
      </c>
      <c r="E25" s="11">
        <f t="shared" si="0"/>
        <v>1080833.4</v>
      </c>
    </row>
    <row r="26" ht="15.6" spans="1:5">
      <c r="A26" s="8" t="s">
        <v>104</v>
      </c>
      <c r="B26" s="9" t="s">
        <v>105</v>
      </c>
      <c r="C26" s="10">
        <f>C23-C24-C25</f>
        <v>53723482.58</v>
      </c>
      <c r="D26" s="10">
        <f>D23-D24-D25</f>
        <v>26916124.2833333</v>
      </c>
      <c r="E26" s="11">
        <f t="shared" si="0"/>
        <v>40319803.4316667</v>
      </c>
    </row>
    <row r="27" ht="15.6" spans="1:5">
      <c r="A27" s="8" t="s">
        <v>106</v>
      </c>
      <c r="B27" s="9" t="s">
        <v>107</v>
      </c>
      <c r="C27" s="10">
        <v>3870000</v>
      </c>
      <c r="D27" s="10">
        <v>1674000</v>
      </c>
      <c r="E27" s="11">
        <f t="shared" si="0"/>
        <v>2772000</v>
      </c>
    </row>
    <row r="28" ht="15.6" spans="1:5">
      <c r="A28" s="8" t="s">
        <v>108</v>
      </c>
      <c r="B28" s="9" t="s">
        <v>109</v>
      </c>
      <c r="C28" s="10">
        <v>3388330.66666667</v>
      </c>
      <c r="D28" s="10">
        <v>1938154.66666667</v>
      </c>
      <c r="E28" s="11">
        <f t="shared" si="0"/>
        <v>2663242.66666667</v>
      </c>
    </row>
    <row r="29" ht="15.6" spans="1:5">
      <c r="A29" s="8" t="s">
        <v>110</v>
      </c>
      <c r="B29" s="9" t="s">
        <v>111</v>
      </c>
      <c r="C29" s="13">
        <f>C28/C27*100%</f>
        <v>0.875537639965548</v>
      </c>
      <c r="D29" s="13">
        <f>D28/D27*100%</f>
        <v>1.1577984866587</v>
      </c>
      <c r="E29" s="13">
        <f>E28/E27*100%</f>
        <v>0.960765752765754</v>
      </c>
    </row>
    <row r="30" ht="22" customHeight="1" spans="1:6">
      <c r="A30" s="14" t="s">
        <v>112</v>
      </c>
      <c r="B30" s="9" t="s">
        <v>113</v>
      </c>
      <c r="C30" s="10">
        <v>36093478.11</v>
      </c>
      <c r="D30" s="10">
        <v>20066598.3333333</v>
      </c>
      <c r="E30" s="10">
        <f t="shared" si="0"/>
        <v>28080038.2216666</v>
      </c>
      <c r="F30" s="15"/>
    </row>
    <row r="31" ht="24" spans="1:5">
      <c r="A31" s="8" t="s">
        <v>114</v>
      </c>
      <c r="B31" s="9" t="s">
        <v>115</v>
      </c>
      <c r="C31" s="10">
        <v>34476783.68</v>
      </c>
      <c r="D31" s="10">
        <v>13624.2466666667</v>
      </c>
      <c r="E31" s="11">
        <f t="shared" si="0"/>
        <v>17245203.9633333</v>
      </c>
    </row>
    <row r="32" ht="15.6" spans="1:5">
      <c r="A32" s="8" t="s">
        <v>116</v>
      </c>
      <c r="B32" s="9" t="s">
        <v>117</v>
      </c>
      <c r="C32" s="10">
        <v>0</v>
      </c>
      <c r="D32" s="10">
        <v>0</v>
      </c>
      <c r="E32" s="11">
        <f t="shared" si="0"/>
        <v>0</v>
      </c>
    </row>
    <row r="33" ht="18" customHeight="1" spans="1:5">
      <c r="A33" s="8" t="s">
        <v>118</v>
      </c>
      <c r="B33" s="9" t="s">
        <v>119</v>
      </c>
      <c r="C33" s="10">
        <f>C26/C30</f>
        <v>1.48845401976141</v>
      </c>
      <c r="D33" s="10">
        <f>D26/D30</f>
        <v>1.34133966486099</v>
      </c>
      <c r="E33" s="10">
        <f>E26/E30</f>
        <v>1.43588848111167</v>
      </c>
    </row>
    <row r="34" ht="21" customHeight="1" spans="1:5">
      <c r="A34" s="14" t="s">
        <v>120</v>
      </c>
      <c r="B34" s="9" t="s">
        <v>121</v>
      </c>
      <c r="C34" s="10">
        <v>0</v>
      </c>
      <c r="D34" s="10">
        <v>0</v>
      </c>
      <c r="E34" s="11">
        <f>(E33*E30)/E31</f>
        <v>2.33802995414809</v>
      </c>
    </row>
    <row r="35" ht="24" spans="1:5">
      <c r="A35" s="8" t="s">
        <v>122</v>
      </c>
      <c r="B35" s="9" t="s">
        <v>123</v>
      </c>
      <c r="C35" s="10">
        <v>36093478.11</v>
      </c>
      <c r="D35" s="10">
        <v>22073258.17</v>
      </c>
      <c r="E35" s="11">
        <f t="shared" si="0"/>
        <v>29083368.14</v>
      </c>
    </row>
    <row r="36" ht="24" spans="1:5">
      <c r="A36" s="8" t="s">
        <v>124</v>
      </c>
      <c r="B36" s="9" t="s">
        <v>125</v>
      </c>
      <c r="C36" s="10">
        <v>0.8</v>
      </c>
      <c r="D36" s="10">
        <v>1.1</v>
      </c>
      <c r="E36" s="11">
        <f t="shared" si="0"/>
        <v>0.95</v>
      </c>
    </row>
    <row r="37" ht="24" spans="1:5">
      <c r="A37" s="8" t="s">
        <v>126</v>
      </c>
      <c r="B37" s="9" t="s">
        <v>127</v>
      </c>
      <c r="C37" s="10">
        <v>11093016.5733333</v>
      </c>
      <c r="D37" s="10">
        <v>9778448.09</v>
      </c>
      <c r="E37" s="11">
        <f t="shared" si="0"/>
        <v>10435732.3316667</v>
      </c>
    </row>
    <row r="38" ht="15.6" spans="1:5">
      <c r="A38" s="8" t="s">
        <v>128</v>
      </c>
      <c r="B38" s="9" t="s">
        <v>129</v>
      </c>
      <c r="C38" s="10">
        <v>0</v>
      </c>
      <c r="D38" s="10">
        <v>0</v>
      </c>
      <c r="E38" s="16">
        <f t="shared" si="0"/>
        <v>0</v>
      </c>
    </row>
    <row r="39" ht="30" customHeight="1" spans="1:5">
      <c r="A39" s="17" t="s">
        <v>130</v>
      </c>
      <c r="B39" s="18" t="s">
        <v>131</v>
      </c>
      <c r="C39" s="10">
        <v>1.79579532224065</v>
      </c>
      <c r="D39" s="19">
        <f>(D26+D37)/D30</f>
        <v>1.82863940184514</v>
      </c>
      <c r="E39" s="20">
        <f>(E26+E37)/E30</f>
        <v>1.80753086454741</v>
      </c>
    </row>
    <row r="40" ht="39" customHeight="1" spans="1:13">
      <c r="A40" s="21" t="s">
        <v>132</v>
      </c>
      <c r="B40" s="21"/>
      <c r="C40" s="21"/>
      <c r="D40" s="21"/>
      <c r="E40" s="21"/>
      <c r="F40" s="22"/>
      <c r="G40" s="22"/>
      <c r="H40" s="22"/>
      <c r="I40" s="22"/>
      <c r="J40" s="22"/>
      <c r="K40" s="22"/>
      <c r="L40" s="22"/>
      <c r="M40" s="22"/>
    </row>
  </sheetData>
  <mergeCells count="7">
    <mergeCell ref="A40:E40"/>
    <mergeCell ref="A4:A6"/>
    <mergeCell ref="B4:B6"/>
    <mergeCell ref="C5:C6"/>
    <mergeCell ref="D5:D6"/>
    <mergeCell ref="E4:E6"/>
    <mergeCell ref="A1:E2"/>
  </mergeCells>
  <pageMargins left="0.314583333333333" right="0.196527777777778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曲靖市直属党政机关单位</Company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水务公司供水成本核定表</vt:lpstr>
      <vt:lpstr>污水核定汇总表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lenux</dc:creator>
  <cp:lastModifiedBy>Administrator</cp:lastModifiedBy>
  <dcterms:created xsi:type="dcterms:W3CDTF">2023-03-16T02:07:00Z</dcterms:created>
  <dcterms:modified xsi:type="dcterms:W3CDTF">2023-12-07T01:39:30Z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3631653117BB4A9D91B083DC61A76E4E</vt:lpwstr>
  </property>
</Properties>
</file>